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stephanie_barbara_transport_gov_mt/Documents/Desktop/"/>
    </mc:Choice>
  </mc:AlternateContent>
  <xr:revisionPtr revIDLastSave="2" documentId="8_{BDAD0E42-6B96-4C05-AFD9-C812257F91C0}" xr6:coauthVersionLast="47" xr6:coauthVersionMax="47" xr10:uidLastSave="{41536979-5689-453A-9E20-5A8E03A4A2CE}"/>
  <bookViews>
    <workbookView xWindow="-120" yWindow="-120" windowWidth="21840" windowHeight="13140" activeTab="2" xr2:uid="{00000000-000D-0000-FFFF-FFFF00000000}"/>
  </bookViews>
  <sheets>
    <sheet name="C of A" sheetId="1" r:id="rId1"/>
    <sheet name="C of R" sheetId="2" r:id="rId2"/>
    <sheet name="AOC" sheetId="3" r:id="rId3"/>
    <sheet name="AO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K10" i="2" s="1"/>
  <c r="M10" i="2" s="1"/>
  <c r="J9" i="2"/>
  <c r="I9" i="2"/>
  <c r="J8" i="2"/>
  <c r="I8" i="2"/>
  <c r="J7" i="2"/>
  <c r="I7" i="2"/>
  <c r="J6" i="2"/>
  <c r="I6" i="2"/>
  <c r="J5" i="2"/>
  <c r="I5" i="2"/>
  <c r="J4" i="2"/>
  <c r="I4" i="2"/>
  <c r="G14" i="1"/>
  <c r="D14" i="1"/>
  <c r="F14" i="1" s="1"/>
  <c r="G13" i="1"/>
  <c r="E13" i="1"/>
  <c r="D13" i="1"/>
  <c r="G12" i="1"/>
  <c r="E12" i="1"/>
  <c r="D12" i="1"/>
  <c r="G8" i="1"/>
  <c r="D8" i="1"/>
  <c r="F8" i="1" s="1"/>
  <c r="G7" i="1"/>
  <c r="E7" i="1"/>
  <c r="D7" i="1"/>
  <c r="G6" i="1"/>
  <c r="E6" i="1"/>
  <c r="D6" i="1"/>
  <c r="K4" i="2" l="1"/>
  <c r="M4" i="2" s="1"/>
  <c r="K6" i="2"/>
  <c r="M6" i="2" s="1"/>
  <c r="K8" i="2"/>
  <c r="M8" i="2" s="1"/>
  <c r="F6" i="1"/>
  <c r="H6" i="1" s="1"/>
  <c r="F12" i="1"/>
  <c r="H12" i="1" s="1"/>
  <c r="K5" i="2"/>
  <c r="M5" i="2" s="1"/>
  <c r="K7" i="2"/>
  <c r="M7" i="2" s="1"/>
  <c r="K9" i="2"/>
  <c r="M9" i="2" s="1"/>
  <c r="F13" i="1"/>
  <c r="H13" i="1" s="1"/>
  <c r="F7" i="1"/>
  <c r="H7" i="1" s="1"/>
  <c r="H8" i="1"/>
  <c r="H14" i="1"/>
  <c r="M11" i="2" l="1"/>
  <c r="H9" i="1"/>
  <c r="H15" i="1"/>
</calcChain>
</file>

<file path=xl/sharedStrings.xml><?xml version="1.0" encoding="utf-8"?>
<sst xmlns="http://schemas.openxmlformats.org/spreadsheetml/2006/main" count="114" uniqueCount="114">
  <si>
    <t>1.                  EASA Form 25 Certificate of Airworthiness – Issue</t>
  </si>
  <si>
    <t>Upon making an application for the issue of a Certificate of Airworthiness together with the associated Airworthiness Review Certificate EASA Form 15a or 15b valid for one year of part thereof, the applicant shall pay:</t>
  </si>
  <si>
    <t>(i)                  in respect of an aeroplane or glider whose maximum take-off mass does not exceed 2,000 kg,  a charge of €116.47 for each 500 kg or part thereof;</t>
  </si>
  <si>
    <t>(ii)                in respect of an aeroplane or glider whose maximum take-off mass exceeds 2,000 kg, but does not exceed 10,000 kg, a charge of €465.87 plus €116.47 for each 500kg  or part thereof;</t>
  </si>
  <si>
    <t>aeroplane/sailplane</t>
  </si>
  <si>
    <t>Fee in Euro</t>
  </si>
  <si>
    <t>(iii)               in respect of an aeroplane or glider whose maximum take-off mass exceeds 10,000 kg, a charge of €2,795.25 plus €34.94 for each 500kg or part thereof;</t>
  </si>
  <si>
    <t>(iv)              in respect of a helicopter or gyroplane whose maximum take-off mass does not exceed 2,000 kg, a charge of €116.47 for each 500 kg or part thereof;</t>
  </si>
  <si>
    <t>(v)                in respect of a helicopter or gyroplane whose maximum take-off mass exceeds 2,000 kg but does not exceed 10,000 kg, a charge of €465.87 plus €116.47 for each 500 kg or part thereof;</t>
  </si>
  <si>
    <t>helicopter</t>
  </si>
  <si>
    <t>Fee in Euros</t>
  </si>
  <si>
    <t xml:space="preserve">Please enter Maximum Take Off Mass of Aircraft in Kg (in yellow cell) </t>
  </si>
  <si>
    <t>Please enter MTOM of Aircraft in Kg (in the yellow cell)</t>
  </si>
  <si>
    <t>Aircraft in respect of which application is made:</t>
  </si>
  <si>
    <t>Charge Payable</t>
  </si>
  <si>
    <t>Aeroplanes having an empty weight not exceeding 150 kg, a wing area of not less than 10 square metres, and a wing loading not exceeding 10 kg per square meter at empty weight and which are designed to carry not more than 2 persons</t>
  </si>
  <si>
    <t>Any other aircraft whose maximum take-off mass:</t>
  </si>
  <si>
    <t xml:space="preserve">does not exceed 750 kg ........................................... </t>
  </si>
  <si>
    <t xml:space="preserve">exceeds 750 kg but not 2730 kg .............................. </t>
  </si>
  <si>
    <t xml:space="preserve">exceeds 2730 kg but not 5700 kg ............................ </t>
  </si>
  <si>
    <t>Certificate of Registration Fee</t>
  </si>
  <si>
    <t>exceeds 5700 kg but not 15 tonnes ..........................</t>
  </si>
  <si>
    <t xml:space="preserve">exceeds 15 tonnes but not 50 tonnes ....................... </t>
  </si>
  <si>
    <t xml:space="preserve">  exceeds 50 tonnes ...................................................</t>
  </si>
  <si>
    <t>Upon making an application for a revised Certificate of Registration, the registered owner of the aircraft shall pay:</t>
  </si>
  <si>
    <t>(ii) if the revised Certificate of Registration is applied for due to change of legal ownership, a charge equal to the 50% of the fee as would be payable for the initial of the certificate.</t>
  </si>
  <si>
    <t>(i) if the revised Certificate of Registration is applied for due to change of address or other technical details, a fee of €50.00;</t>
  </si>
  <si>
    <t xml:space="preserve">  (iii) for a replacement Certificate of Registration or De-Registration a fee of €50.00</t>
  </si>
  <si>
    <t>For a reservation of a customised out of sequence Registration Mark a fee of €250.00</t>
  </si>
  <si>
    <t xml:space="preserve">  For the registration of an Irrevocable De-registation and Export Request (IDERA) a fee of €100.00</t>
  </si>
  <si>
    <t xml:space="preserve">  For the registration of a Mortgage a fee of €500.00</t>
  </si>
  <si>
    <t xml:space="preserve">  For the amendment of a Mortgage a fee of €250.00</t>
  </si>
  <si>
    <t>AOC</t>
  </si>
  <si>
    <t>1. Charges for the issue of an Air Operator’s Certificate</t>
  </si>
  <si>
    <t>For the first and subsequent issues of an Air Operator’s Certificate, the applicant shall pay, depending on the maximum total weight authorised of the</t>
  </si>
  <si>
    <t>heaviest aircraft listed in the Air Operator’s Certificate, the following fees:</t>
  </si>
  <si>
    <t>First issue of an air Operator's Certificate</t>
  </si>
  <si>
    <t>Subsequent issue of an Operator's Certificate</t>
  </si>
  <si>
    <t>if the aircraft with the highest maximum total weight authorised does not exceed</t>
  </si>
  <si>
    <t xml:space="preserve">1,500 kg.                                                                                                                                                                               </t>
  </si>
  <si>
    <t>if the aircraft with the highest maximum total weight authorised exceeds 1,500kg but</t>
  </si>
  <si>
    <t>if the aircraft with the highest maximum total weight authorised exceeds 15,000 kg</t>
  </si>
  <si>
    <t>Upon making an application for the first issue of an Air Operator’s Certificate,</t>
  </si>
  <si>
    <t>the applicant shall pay a down-payment of 25% of the charge which shall be</t>
  </si>
  <si>
    <t>forfeited by the applicant if the application is withdrawn.</t>
  </si>
  <si>
    <t>2 Variation of an Air Operator’s Certificate</t>
  </si>
  <si>
    <t>Upon making an application for the variation to an Air Operator’s Certificate, the</t>
  </si>
  <si>
    <t>applicant shall pay the appropriate fee in respect of every specific variation applied for as set out hereunder:</t>
  </si>
  <si>
    <t>2.1 Addition of new aircraft type/s to the list of aircraft in the Air Operator’s Certificate</t>
  </si>
  <si>
    <t>2.2 Addition of aircraft type/s already in the Air Operator’s Certificate</t>
  </si>
  <si>
    <t>2.3. Removal of an aircraft listed in the Air Operator’s Certificate</t>
  </si>
  <si>
    <t>2.4. Changes to the area of operation specified in the Air Operator’s Certificate</t>
  </si>
  <si>
    <t>if the aircraft with the highest maximum total weight authorised exceeds 2,268 kg but</t>
  </si>
  <si>
    <t>2.5 Specific operational authorisations</t>
  </si>
  <si>
    <t>investigation carried out by the Director, whichever is the higher.</t>
  </si>
  <si>
    <t xml:space="preserve">does not exceed 4,000 kg.                                                                                                                                                    </t>
  </si>
  <si>
    <t xml:space="preserve">but does not exceed 50,000 kg.                                                                                                                                           </t>
  </si>
  <si>
    <t xml:space="preserve">if the aircraft with the highest maximum total weight authorised exceeds 50,000 kg.                                                               </t>
  </si>
  <si>
    <t xml:space="preserve">if the aircraft with the highest maximum total weight authorised exceeds 4,000 kg but does not exceed 15,000 kg.                   </t>
  </si>
  <si>
    <t xml:space="preserve">if the aircraft with the highest maximum total weight authorised does not exceed 1,500 kg                                                          </t>
  </si>
  <si>
    <t xml:space="preserve">if the aircraft with the highest maximum total weight authorised exceeds 1,500 kg but does not exceed 4,000 kg                         </t>
  </si>
  <si>
    <t xml:space="preserve">total weight authorised exceeds 4,000 kg but does not exceed 15,000 kg                                                                             </t>
  </si>
  <si>
    <t xml:space="preserve">if the aircraft with the highest maximum total weight authorised exceeds 15,000 kg but does not exceed 50,000 kg                    </t>
  </si>
  <si>
    <t xml:space="preserve">if the aircraft with the highest maximum total weight authorised exceeds 50,000 kg.                                                             </t>
  </si>
  <si>
    <t xml:space="preserve">if the aircraft with the highest maximum total weight authorised does not exceed 1,500 kg.                                                          </t>
  </si>
  <si>
    <t xml:space="preserve">if the aircraft with the highest maximum total weight authorised exceeds 1,500 kg but does not exceed 4,000 kg.                         </t>
  </si>
  <si>
    <t xml:space="preserve">if the aircraft with the highest maximum total weight authorised exceeds 4,000 kg but does not exceed 15,000 kg.                        </t>
  </si>
  <si>
    <t xml:space="preserve">if the aircraft with the highest maximum total weight authorised exceeds 15,000 kg but does not exceed 50,000 kg.                       </t>
  </si>
  <si>
    <t xml:space="preserve">if the aircraft with the highest maximum total weight authorised exceeds 50,000 kg.                                                                 </t>
  </si>
  <si>
    <t xml:space="preserve">Upon making an application for the removal of an aircraft listed in the Air Operator’s Certificate, the applicant shall pay a fee of     </t>
  </si>
  <si>
    <t xml:space="preserve">  €23.29.</t>
  </si>
  <si>
    <t>AOL</t>
  </si>
  <si>
    <t>Extract from the CIVIL AVIATION (AIR TRANSPORT LICENSING)</t>
  </si>
  <si>
    <t>(FEES) REGULATIONS</t>
  </si>
  <si>
    <t>Upon making an application for the issue of an operator</t>
  </si>
  <si>
    <t>licence to an air transport undertaking, the applicant shall pay the</t>
  </si>
  <si>
    <t>Director a fee, called the initial issue fee, as prescribed in the</t>
  </si>
  <si>
    <t>For every year or part thereof following the first twelve</t>
  </si>
  <si>
    <t>months of validity of an operator licence from its date of issue, the</t>
  </si>
  <si>
    <t>holder of that licence shall pay the Director a fee, called the annual</t>
  </si>
  <si>
    <t>fee, in accordance with the Schedule to these regulations.</t>
  </si>
  <si>
    <t xml:space="preserve">Maximum authorised seating capacity </t>
  </si>
  <si>
    <t xml:space="preserve">Initial issue fee </t>
  </si>
  <si>
    <t>Annual fee</t>
  </si>
  <si>
    <t xml:space="preserve">Less than 20 seats  </t>
  </si>
  <si>
    <t xml:space="preserve">More than 20 seats but less than 49 seats  </t>
  </si>
  <si>
    <t xml:space="preserve">More than 50 seats but less than 99 seats  </t>
  </si>
  <si>
    <t xml:space="preserve">More than 100 seats but less than 199 seats  </t>
  </si>
  <si>
    <t xml:space="preserve">More than 200 seats  </t>
  </si>
  <si>
    <t>For the issue of an approval to operate a specific route in</t>
  </si>
  <si>
    <t>relation to an operator licence the holder of that licence shall pay</t>
  </si>
  <si>
    <t>the Director a fee of one thousand and one hundred and sixty-four</t>
  </si>
  <si>
    <t>euros and sixty-nine cents (1,164.69).</t>
  </si>
  <si>
    <t>For the issue of a copy of an operator licence an applicant</t>
  </si>
  <si>
    <t>shall pay the Director a fee of forty-six euros and fifty-nine cents</t>
  </si>
  <si>
    <t>(46.59).</t>
  </si>
  <si>
    <t xml:space="preserve"> if the aircraft with the highest maximum total weight authorised exceeds 15,000 kg.  </t>
  </si>
  <si>
    <t xml:space="preserve">does not exceed 15,000 kg.           </t>
  </si>
  <si>
    <t xml:space="preserve">(i) Inclusion of Category One All Weather Operations authorisation </t>
  </si>
  <si>
    <t xml:space="preserve">(iv) Inclusion of Basic Area Navigation authorisation </t>
  </si>
  <si>
    <t xml:space="preserve">(v) Inclusion of Extended Range Twin Engine Operations/Extended Range Operations Authorisation </t>
  </si>
  <si>
    <t>(vi) Inclusion of Reduced Vertical Separation Minima authorisation</t>
  </si>
  <si>
    <t xml:space="preserve">(ii) Inclusion of Category Two All Weather Operations authorisation </t>
  </si>
  <si>
    <t>(iii)Inclusion of Category Three All Weather Operations authorisation</t>
  </si>
  <si>
    <t>Any charge not listed above will be charged €23.29 or the actual cost of the</t>
  </si>
  <si>
    <t>(vii) Inclusion of Category One Low Visibility Operations authorisation.</t>
  </si>
  <si>
    <t>(viii) Inclusion of Category Two Low Visibility Operations authorisation.</t>
  </si>
  <si>
    <t>(ix) Inclusion of Category Three Low Visibility Operations authorisation.</t>
  </si>
  <si>
    <t>(x) HUD/EFVF AWO Approval</t>
  </si>
  <si>
    <t>(xi) Inclusion of Basic Area Navigation authorisation.</t>
  </si>
  <si>
    <t xml:space="preserve">(xii) RNP AR APCH approval </t>
  </si>
  <si>
    <t xml:space="preserve">(xiii) Inclusion of Extended Diversion Time Operations. </t>
  </si>
  <si>
    <t>(xiv) Inclusion  of  Reduced  Vertical Separation Minima authorisation</t>
  </si>
  <si>
    <t>(xv) Any other variation to the AOC.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</si>
</sst>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[$€-2]\ #,##0.00;[Red]\-[$€-2]\ 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b/>
      <sz val="12"/>
      <name val="Calibri"/>
      <family val="2"/>
    </font>
    <font>
      <b/>
      <sz val="12"/>
      <color indexed="9"/>
      <name val="Arial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2" borderId="2" xfId="1" applyFont="1" applyFill="1" applyBorder="1" applyAlignment="1">
      <alignment horizontal="center"/>
    </xf>
    <xf numFmtId="0" fontId="1" fillId="0" borderId="0" xfId="1"/>
    <xf numFmtId="0" fontId="4" fillId="0" borderId="0" xfId="0" applyFont="1" applyBorder="1"/>
    <xf numFmtId="0" fontId="5" fillId="0" borderId="0" xfId="1" applyFont="1" applyFill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7" fillId="0" borderId="0" xfId="1" applyFont="1" applyFill="1" applyBorder="1"/>
    <xf numFmtId="0" fontId="7" fillId="0" borderId="0" xfId="1" applyFont="1"/>
    <xf numFmtId="0" fontId="7" fillId="0" borderId="6" xfId="1" applyFont="1" applyFill="1" applyBorder="1"/>
    <xf numFmtId="0" fontId="8" fillId="4" borderId="2" xfId="1" applyFont="1" applyFill="1" applyBorder="1"/>
    <xf numFmtId="0" fontId="3" fillId="5" borderId="8" xfId="1" applyFont="1" applyFill="1" applyBorder="1"/>
    <xf numFmtId="0" fontId="3" fillId="5" borderId="9" xfId="1" applyFont="1" applyFill="1" applyBorder="1" applyAlignment="1">
      <alignment wrapText="1"/>
    </xf>
    <xf numFmtId="0" fontId="3" fillId="5" borderId="2" xfId="1" applyFont="1" applyFill="1" applyBorder="1"/>
    <xf numFmtId="0" fontId="3" fillId="0" borderId="0" xfId="1" applyFont="1" applyFill="1" applyBorder="1"/>
    <xf numFmtId="0" fontId="3" fillId="0" borderId="0" xfId="1" applyFont="1"/>
    <xf numFmtId="0" fontId="9" fillId="0" borderId="0" xfId="0" applyFont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Border="1"/>
    <xf numFmtId="0" fontId="10" fillId="0" borderId="6" xfId="1" applyFont="1" applyFill="1" applyBorder="1"/>
    <xf numFmtId="0" fontId="3" fillId="6" borderId="10" xfId="1" applyFont="1" applyFill="1" applyBorder="1"/>
    <xf numFmtId="0" fontId="3" fillId="5" borderId="11" xfId="1" applyFont="1" applyFill="1" applyBorder="1"/>
    <xf numFmtId="0" fontId="3" fillId="5" borderId="8" xfId="1" applyFont="1" applyFill="1" applyBorder="1" applyAlignment="1">
      <alignment wrapText="1"/>
    </xf>
    <xf numFmtId="0" fontId="11" fillId="3" borderId="3" xfId="0" applyFont="1" applyFill="1" applyBorder="1" applyAlignment="1">
      <alignment horizontal="justify"/>
    </xf>
    <xf numFmtId="0" fontId="12" fillId="3" borderId="4" xfId="0" applyFont="1" applyFill="1" applyBorder="1" applyAlignment="1">
      <alignment horizontal="justify"/>
    </xf>
    <xf numFmtId="0" fontId="12" fillId="3" borderId="12" xfId="0" applyFont="1" applyFill="1" applyBorder="1" applyAlignment="1">
      <alignment horizontal="justify"/>
    </xf>
    <xf numFmtId="0" fontId="2" fillId="0" borderId="1" xfId="1" applyFont="1" applyBorder="1" applyAlignment="1">
      <alignment wrapText="1"/>
    </xf>
    <xf numFmtId="0" fontId="3" fillId="5" borderId="7" xfId="1" applyFont="1" applyFill="1" applyBorder="1" applyAlignment="1">
      <alignment wrapText="1"/>
    </xf>
    <xf numFmtId="0" fontId="11" fillId="3" borderId="0" xfId="0" applyFont="1" applyFill="1" applyBorder="1" applyAlignment="1">
      <alignment horizontal="justify"/>
    </xf>
    <xf numFmtId="0" fontId="12" fillId="3" borderId="0" xfId="0" applyFont="1" applyFill="1" applyBorder="1" applyAlignment="1">
      <alignment horizontal="justify"/>
    </xf>
    <xf numFmtId="0" fontId="12" fillId="3" borderId="5" xfId="0" applyFont="1" applyFill="1" applyBorder="1" applyAlignment="1">
      <alignment horizontal="justify"/>
    </xf>
    <xf numFmtId="0" fontId="2" fillId="0" borderId="5" xfId="1" applyFont="1" applyBorder="1" applyAlignment="1">
      <alignment wrapText="1"/>
    </xf>
    <xf numFmtId="0" fontId="0" fillId="0" borderId="0" xfId="0" applyBorder="1"/>
    <xf numFmtId="0" fontId="13" fillId="0" borderId="0" xfId="0" applyFont="1" applyAlignment="1">
      <alignment horizontal="right"/>
    </xf>
    <xf numFmtId="0" fontId="8" fillId="2" borderId="2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17" fillId="0" borderId="0" xfId="1" applyFont="1" applyFill="1" applyBorder="1"/>
    <xf numFmtId="0" fontId="17" fillId="0" borderId="0" xfId="1" applyFont="1"/>
    <xf numFmtId="0" fontId="17" fillId="0" borderId="0" xfId="1" applyFont="1" applyBorder="1"/>
    <xf numFmtId="0" fontId="17" fillId="0" borderId="0" xfId="0" applyFont="1"/>
    <xf numFmtId="0" fontId="13" fillId="7" borderId="7" xfId="1" applyFont="1" applyFill="1" applyBorder="1"/>
    <xf numFmtId="0" fontId="13" fillId="7" borderId="8" xfId="1" applyFont="1" applyFill="1" applyBorder="1"/>
    <xf numFmtId="0" fontId="13" fillId="7" borderId="9" xfId="1" applyFont="1" applyFill="1" applyBorder="1" applyAlignment="1">
      <alignment wrapText="1"/>
    </xf>
    <xf numFmtId="0" fontId="13" fillId="5" borderId="2" xfId="1" applyFont="1" applyFill="1" applyBorder="1"/>
    <xf numFmtId="0" fontId="15" fillId="0" borderId="0" xfId="0" applyFont="1" applyAlignment="1">
      <alignment horizontal="left"/>
    </xf>
    <xf numFmtId="0" fontId="0" fillId="0" borderId="13" xfId="0" applyBorder="1"/>
    <xf numFmtId="0" fontId="15" fillId="0" borderId="14" xfId="0" applyFont="1" applyBorder="1"/>
    <xf numFmtId="0" fontId="12" fillId="0" borderId="4" xfId="0" applyFont="1" applyBorder="1" applyAlignment="1">
      <alignment horizontal="left" indent="1"/>
    </xf>
    <xf numFmtId="0" fontId="16" fillId="0" borderId="4" xfId="0" applyFont="1" applyBorder="1" applyAlignment="1">
      <alignment horizontal="left" wrapText="1" indent="1"/>
    </xf>
    <xf numFmtId="0" fontId="16" fillId="0" borderId="4" xfId="0" applyFont="1" applyBorder="1" applyAlignment="1">
      <alignment horizontal="left" indent="1"/>
    </xf>
    <xf numFmtId="0" fontId="18" fillId="0" borderId="4" xfId="0" applyFont="1" applyBorder="1" applyAlignment="1">
      <alignment horizontal="justify"/>
    </xf>
    <xf numFmtId="0" fontId="16" fillId="0" borderId="12" xfId="0" applyFont="1" applyBorder="1" applyAlignment="1">
      <alignment horizontal="left" wrapText="1" indent="1"/>
    </xf>
    <xf numFmtId="0" fontId="16" fillId="0" borderId="12" xfId="0" applyFont="1" applyBorder="1" applyAlignment="1">
      <alignment horizontal="left" indent="1"/>
    </xf>
    <xf numFmtId="0" fontId="16" fillId="0" borderId="2" xfId="0" applyFont="1" applyBorder="1" applyAlignment="1">
      <alignment horizontal="left" indent="1"/>
    </xf>
    <xf numFmtId="0" fontId="15" fillId="0" borderId="6" xfId="0" applyFont="1" applyBorder="1" applyAlignment="1">
      <alignment horizontal="left"/>
    </xf>
    <xf numFmtId="0" fontId="16" fillId="0" borderId="2" xfId="0" applyFont="1" applyBorder="1" applyAlignment="1">
      <alignment horizontal="justify"/>
    </xf>
    <xf numFmtId="0" fontId="15" fillId="0" borderId="7" xfId="0" applyFont="1" applyBorder="1"/>
    <xf numFmtId="8" fontId="16" fillId="0" borderId="9" xfId="0" applyNumberFormat="1" applyFont="1" applyBorder="1" applyAlignment="1">
      <alignment horizontal="left"/>
    </xf>
    <xf numFmtId="8" fontId="16" fillId="0" borderId="15" xfId="0" applyNumberFormat="1" applyFont="1" applyBorder="1" applyAlignment="1">
      <alignment horizontal="left"/>
    </xf>
    <xf numFmtId="0" fontId="15" fillId="0" borderId="6" xfId="0" applyFont="1" applyBorder="1"/>
    <xf numFmtId="0" fontId="0" fillId="0" borderId="0" xfId="0" applyAlignment="1">
      <alignment horizontal="right"/>
    </xf>
    <xf numFmtId="0" fontId="19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/>
    </xf>
    <xf numFmtId="0" fontId="18" fillId="0" borderId="2" xfId="0" applyFont="1" applyBorder="1" applyAlignment="1">
      <alignment horizontal="left" indent="1"/>
    </xf>
    <xf numFmtId="0" fontId="18" fillId="0" borderId="9" xfId="0" applyFont="1" applyBorder="1" applyAlignment="1">
      <alignment horizontal="left" wrapText="1" indent="1"/>
    </xf>
    <xf numFmtId="0" fontId="15" fillId="0" borderId="0" xfId="0" applyFont="1" applyBorder="1"/>
    <xf numFmtId="0" fontId="15" fillId="0" borderId="8" xfId="0" applyFont="1" applyBorder="1"/>
    <xf numFmtId="0" fontId="15" fillId="0" borderId="12" xfId="0" applyFont="1" applyBorder="1" applyAlignment="1">
      <alignment vertical="top"/>
    </xf>
    <xf numFmtId="0" fontId="16" fillId="0" borderId="4" xfId="0" applyFont="1" applyFill="1" applyBorder="1" applyAlignment="1">
      <alignment horizontal="left" vertical="top" wrapText="1" indent="1"/>
    </xf>
    <xf numFmtId="0" fontId="15" fillId="0" borderId="2" xfId="0" applyFont="1" applyBorder="1" applyAlignment="1">
      <alignment vertical="top"/>
    </xf>
    <xf numFmtId="0" fontId="18" fillId="0" borderId="0" xfId="0" applyFont="1"/>
    <xf numFmtId="0" fontId="16" fillId="0" borderId="0" xfId="0" applyFont="1"/>
    <xf numFmtId="0" fontId="1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8" fontId="16" fillId="0" borderId="0" xfId="0" applyNumberFormat="1" applyFont="1"/>
    <xf numFmtId="8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8" fontId="0" fillId="0" borderId="0" xfId="0" applyNumberFormat="1" applyAlignment="1">
      <alignment horizontal="right"/>
    </xf>
    <xf numFmtId="0" fontId="20" fillId="0" borderId="0" xfId="0" applyFont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"/>
  <sheetViews>
    <sheetView workbookViewId="0">
      <selection activeCell="B22" sqref="B22"/>
    </sheetView>
  </sheetViews>
  <sheetFormatPr defaultRowHeight="15" x14ac:dyDescent="0.25"/>
  <cols>
    <col min="2" max="2" width="76.140625" customWidth="1"/>
    <col min="3" max="3" width="2.7109375" customWidth="1"/>
    <col min="4" max="4" width="22" customWidth="1"/>
    <col min="5" max="5" width="3.7109375" customWidth="1"/>
    <col min="6" max="6" width="0.28515625" customWidth="1"/>
    <col min="7" max="7" width="11.140625" customWidth="1"/>
  </cols>
  <sheetData>
    <row r="1" spans="2:8" ht="15.75" thickBot="1" x14ac:dyDescent="0.3">
      <c r="C1" s="34"/>
    </row>
    <row r="2" spans="2:8" ht="31.5" customHeight="1" thickBot="1" x14ac:dyDescent="0.3">
      <c r="B2" s="28" t="s">
        <v>11</v>
      </c>
      <c r="C2" s="33"/>
      <c r="D2" s="1">
        <v>6804</v>
      </c>
      <c r="E2" s="2"/>
      <c r="F2" s="2"/>
      <c r="G2" s="2"/>
      <c r="H2" s="2"/>
    </row>
    <row r="3" spans="2:8" x14ac:dyDescent="0.25">
      <c r="B3" s="25" t="s">
        <v>0</v>
      </c>
      <c r="C3" s="30"/>
      <c r="D3" s="2"/>
      <c r="E3" s="2"/>
      <c r="F3" s="2"/>
      <c r="G3" s="2"/>
      <c r="H3" s="2"/>
    </row>
    <row r="4" spans="2:8" x14ac:dyDescent="0.25">
      <c r="B4" s="26"/>
      <c r="C4" s="31"/>
      <c r="D4" s="2"/>
      <c r="E4" s="2"/>
      <c r="F4" s="2"/>
      <c r="G4" s="2"/>
      <c r="H4" s="2"/>
    </row>
    <row r="5" spans="2:8" ht="39" x14ac:dyDescent="0.25">
      <c r="B5" s="26" t="s">
        <v>1</v>
      </c>
      <c r="C5" s="31"/>
      <c r="D5" s="3"/>
      <c r="E5" s="4"/>
      <c r="F5" s="5"/>
      <c r="G5" s="5"/>
      <c r="H5" s="6"/>
    </row>
    <row r="6" spans="2:8" x14ac:dyDescent="0.25">
      <c r="B6" s="26"/>
      <c r="C6" s="31"/>
      <c r="D6" s="7">
        <f>IF(D2&gt;450,1)</f>
        <v>1</v>
      </c>
      <c r="E6" s="7">
        <f>IF(D2&lt;2001,1,0)</f>
        <v>0</v>
      </c>
      <c r="F6" s="7">
        <f>SUM(D6:E6)</f>
        <v>1</v>
      </c>
      <c r="G6" s="7">
        <f>IF(D2/500-INT(D2/500)=0,116.47*INT(D2/500), (INT(D2/500)+1)*116.47)</f>
        <v>1630.58</v>
      </c>
      <c r="H6" s="8">
        <f>IF(F6=2,G6,0)</f>
        <v>0</v>
      </c>
    </row>
    <row r="7" spans="2:8" ht="26.25" x14ac:dyDescent="0.25">
      <c r="B7" s="26" t="s">
        <v>2</v>
      </c>
      <c r="C7" s="31"/>
      <c r="D7" s="7">
        <f>IF(D2&gt;2000,2,0)</f>
        <v>2</v>
      </c>
      <c r="E7" s="7">
        <f>IF(D2&lt;10001,2,0)</f>
        <v>2</v>
      </c>
      <c r="F7" s="7">
        <f>SUM(D7:E7)</f>
        <v>4</v>
      </c>
      <c r="G7" s="7">
        <f>(IF(D2/500-INT(D2/500)=0,116.47*INT(D2/500),(INT(D2/500)+1)*116.47)+465.87)</f>
        <v>2096.4499999999998</v>
      </c>
      <c r="H7" s="8">
        <f>IF(F7=4,G7,0)</f>
        <v>2096.4499999999998</v>
      </c>
    </row>
    <row r="8" spans="2:8" ht="15.75" thickBot="1" x14ac:dyDescent="0.3">
      <c r="B8" s="26"/>
      <c r="C8" s="31"/>
      <c r="D8" s="9">
        <f>IF(D2&gt;10000,3,0)</f>
        <v>0</v>
      </c>
      <c r="E8" s="9"/>
      <c r="F8" s="9">
        <f>SUM(D8:E8)</f>
        <v>0</v>
      </c>
      <c r="G8" s="9">
        <f>(IF(D2/500-INT(D2/500)=0,34.94*INT(D2/500),(INT(D2/500)+1)*34.94)+2795.25)</f>
        <v>3284.41</v>
      </c>
      <c r="H8" s="8">
        <f>IF(D8=3,G8,0)</f>
        <v>0</v>
      </c>
    </row>
    <row r="9" spans="2:8" ht="39.75" thickBot="1" x14ac:dyDescent="0.3">
      <c r="B9" s="26" t="s">
        <v>3</v>
      </c>
      <c r="C9" s="26"/>
      <c r="D9" s="10" t="s">
        <v>4</v>
      </c>
      <c r="E9" s="29"/>
      <c r="F9" s="11"/>
      <c r="G9" s="12" t="s">
        <v>5</v>
      </c>
      <c r="H9" s="13">
        <f>SUM(H6:H8)</f>
        <v>2096.4499999999998</v>
      </c>
    </row>
    <row r="10" spans="2:8" ht="15.75" x14ac:dyDescent="0.25">
      <c r="B10" s="26"/>
      <c r="C10" s="31"/>
      <c r="D10" s="14"/>
      <c r="E10" s="14"/>
      <c r="F10" s="14"/>
      <c r="G10" s="14"/>
      <c r="H10" s="15"/>
    </row>
    <row r="11" spans="2:8" ht="26.25" x14ac:dyDescent="0.25">
      <c r="B11" s="26" t="s">
        <v>6</v>
      </c>
      <c r="C11" s="31"/>
      <c r="D11" s="16"/>
      <c r="E11" s="17"/>
      <c r="F11" s="18"/>
      <c r="G11" s="18"/>
      <c r="H11" s="19"/>
    </row>
    <row r="12" spans="2:8" ht="15.75" x14ac:dyDescent="0.25">
      <c r="B12" s="26"/>
      <c r="C12" s="31"/>
      <c r="D12" s="20">
        <f>IF(D2&gt;0,1)</f>
        <v>1</v>
      </c>
      <c r="E12" s="20">
        <f>IF(D2&lt;2001,1,0)</f>
        <v>0</v>
      </c>
      <c r="F12" s="20">
        <f>SUM(D12:E12)</f>
        <v>1</v>
      </c>
      <c r="G12" s="7">
        <f>IF(D2/500-INT(D2/500)=0,116.47*INT(D2/500), (INT(D2/500)+1)*116.47)</f>
        <v>1630.58</v>
      </c>
      <c r="H12" s="19">
        <f>IF(F12=2,G12,0)</f>
        <v>0</v>
      </c>
    </row>
    <row r="13" spans="2:8" ht="26.25" x14ac:dyDescent="0.25">
      <c r="B13" s="26" t="s">
        <v>7</v>
      </c>
      <c r="C13" s="31"/>
      <c r="D13" s="20">
        <f>IF(D2&gt;2000,2,0)</f>
        <v>2</v>
      </c>
      <c r="E13" s="20">
        <f>IF(D2&lt;10001,2,0)</f>
        <v>2</v>
      </c>
      <c r="F13" s="20">
        <f>SUM(D13:E13)</f>
        <v>4</v>
      </c>
      <c r="G13" s="7">
        <f>(IF(D2/500-INT(D2/500)=0,116.47*INT(D2/500),(INT(D2/500)+1)*116.47)+465.87)</f>
        <v>2096.4499999999998</v>
      </c>
      <c r="H13" s="19">
        <f>IF(F13=4,G13,0)</f>
        <v>2096.4499999999998</v>
      </c>
    </row>
    <row r="14" spans="2:8" ht="16.5" thickBot="1" x14ac:dyDescent="0.3">
      <c r="B14" s="26"/>
      <c r="C14" s="31"/>
      <c r="D14" s="21">
        <f>IF(D2&gt;10000,3,0)</f>
        <v>0</v>
      </c>
      <c r="E14" s="20"/>
      <c r="F14" s="21">
        <f>SUM(D14:E14)</f>
        <v>0</v>
      </c>
      <c r="G14" s="9">
        <f>(IF(D2/500-INT(D2/500)=0,34.94*INT(D2/500),(INT(D2/500)+1)*34.94)+2795.25)</f>
        <v>3284.41</v>
      </c>
      <c r="H14" s="19">
        <f>IF(D14=3,G14,0)</f>
        <v>0</v>
      </c>
    </row>
    <row r="15" spans="2:8" ht="39.75" thickBot="1" x14ac:dyDescent="0.3">
      <c r="B15" s="26" t="s">
        <v>8</v>
      </c>
      <c r="C15" s="32"/>
      <c r="D15" s="22" t="s">
        <v>9</v>
      </c>
      <c r="E15" s="23"/>
      <c r="F15" s="11"/>
      <c r="G15" s="24" t="s">
        <v>10</v>
      </c>
      <c r="H15" s="13">
        <f>SUM(H12:H14)</f>
        <v>2096.4499999999998</v>
      </c>
    </row>
    <row r="16" spans="2:8" ht="15.75" thickBot="1" x14ac:dyDescent="0.3">
      <c r="B16" s="27"/>
      <c r="C16" s="31"/>
      <c r="D16" s="2"/>
      <c r="E16" s="2"/>
      <c r="F16" s="2"/>
      <c r="G16" s="2"/>
      <c r="H16" s="2"/>
    </row>
  </sheetData>
  <protectedRanges>
    <protectedRange sqref="D2" name="Range1"/>
  </protectedRange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topLeftCell="A13" workbookViewId="0">
      <selection activeCell="B26" sqref="B26"/>
    </sheetView>
  </sheetViews>
  <sheetFormatPr defaultRowHeight="15" x14ac:dyDescent="0.25"/>
  <cols>
    <col min="2" max="2" width="99.85546875" customWidth="1"/>
    <col min="3" max="3" width="2.42578125" customWidth="1"/>
    <col min="4" max="4" width="16.42578125" hidden="1" customWidth="1"/>
    <col min="5" max="5" width="17.28515625" customWidth="1"/>
    <col min="6" max="6" width="4.5703125" customWidth="1"/>
    <col min="7" max="7" width="4.7109375" customWidth="1"/>
    <col min="8" max="8" width="3.28515625" customWidth="1"/>
  </cols>
  <sheetData>
    <row r="1" spans="1:14" ht="15.75" thickBot="1" x14ac:dyDescent="0.3"/>
    <row r="2" spans="1:14" ht="16.5" thickBot="1" x14ac:dyDescent="0.3">
      <c r="B2" s="65" t="s">
        <v>12</v>
      </c>
      <c r="C2" s="66"/>
      <c r="D2" s="64"/>
      <c r="E2" s="66"/>
      <c r="F2" s="64"/>
      <c r="G2" s="64"/>
      <c r="H2" s="35"/>
      <c r="I2" s="36">
        <v>75342</v>
      </c>
      <c r="J2" s="6"/>
      <c r="K2" s="6"/>
      <c r="L2" s="6"/>
      <c r="M2" s="6"/>
    </row>
    <row r="3" spans="1:14" ht="33" customHeight="1" thickBot="1" x14ac:dyDescent="0.3">
      <c r="A3" s="49"/>
      <c r="B3" s="67" t="s">
        <v>13</v>
      </c>
      <c r="C3" s="60"/>
      <c r="D3" s="38"/>
      <c r="E3" s="68" t="s">
        <v>14</v>
      </c>
      <c r="F3" s="38"/>
      <c r="G3" s="38"/>
      <c r="H3" s="38"/>
      <c r="I3" s="39"/>
      <c r="J3" s="39"/>
      <c r="K3" s="39"/>
      <c r="L3" s="39"/>
      <c r="M3" s="39"/>
      <c r="N3" s="38"/>
    </row>
    <row r="4" spans="1:14" ht="15.75" thickBot="1" x14ac:dyDescent="0.3">
      <c r="A4" s="49"/>
      <c r="B4" s="51"/>
      <c r="C4" s="50"/>
      <c r="D4" s="38"/>
      <c r="E4" s="63"/>
      <c r="F4" s="38"/>
      <c r="G4" s="38"/>
      <c r="H4" s="38"/>
      <c r="I4" s="40">
        <f>IF(I2&gt;0,1,0)</f>
        <v>1</v>
      </c>
      <c r="J4" s="40">
        <f>IF(I2&lt;151,1,0)</f>
        <v>0</v>
      </c>
      <c r="K4" s="40">
        <f t="shared" ref="K4:K10" si="0">SUM(I4:J4)</f>
        <v>1</v>
      </c>
      <c r="L4" s="41">
        <v>58.23</v>
      </c>
      <c r="M4" s="41">
        <f>IF(K4=2,L4,0)</f>
        <v>0</v>
      </c>
      <c r="N4" s="38"/>
    </row>
    <row r="5" spans="1:14" ht="43.5" customHeight="1" thickBot="1" x14ac:dyDescent="0.3">
      <c r="A5" s="49"/>
      <c r="B5" s="55" t="s">
        <v>15</v>
      </c>
      <c r="C5" s="50"/>
      <c r="D5" s="38"/>
      <c r="E5" s="62">
        <v>60</v>
      </c>
      <c r="F5" s="38"/>
      <c r="G5" s="38"/>
      <c r="H5" s="38"/>
      <c r="I5" s="40">
        <f>IF(I2&gt;150,2,0)</f>
        <v>2</v>
      </c>
      <c r="J5" s="40">
        <f>IF(I2&lt;751,2,0)</f>
        <v>0</v>
      </c>
      <c r="K5" s="40">
        <f t="shared" si="0"/>
        <v>2</v>
      </c>
      <c r="L5" s="42">
        <v>80</v>
      </c>
      <c r="M5" s="41">
        <f>IF(K5=4,L5,0)</f>
        <v>0</v>
      </c>
      <c r="N5" s="38"/>
    </row>
    <row r="6" spans="1:14" x14ac:dyDescent="0.25">
      <c r="A6" s="49"/>
      <c r="B6" s="53"/>
      <c r="C6" s="38"/>
      <c r="D6" s="38"/>
      <c r="E6" s="48"/>
      <c r="F6" s="38"/>
      <c r="G6" s="38"/>
      <c r="H6" s="38"/>
      <c r="I6" s="40">
        <f>IF(I2&gt;750,3,0)</f>
        <v>3</v>
      </c>
      <c r="J6" s="40">
        <f>IF(I2&lt;2731,3,0)</f>
        <v>0</v>
      </c>
      <c r="K6" s="40">
        <f t="shared" si="0"/>
        <v>3</v>
      </c>
      <c r="L6" s="40">
        <v>150</v>
      </c>
      <c r="M6" s="41">
        <f>IF(K6=6,L6,0)</f>
        <v>0</v>
      </c>
      <c r="N6" s="38"/>
    </row>
    <row r="7" spans="1:14" ht="15.75" thickBot="1" x14ac:dyDescent="0.3">
      <c r="A7" s="49"/>
      <c r="B7" s="56" t="s">
        <v>16</v>
      </c>
      <c r="C7" s="38"/>
      <c r="D7" s="38"/>
      <c r="E7" s="48"/>
      <c r="F7" s="38"/>
      <c r="G7" s="38"/>
      <c r="H7" s="38"/>
      <c r="I7" s="40">
        <f>IF(I2&gt;2730,4,0)</f>
        <v>4</v>
      </c>
      <c r="J7" s="40">
        <f>IF(I2&lt;5701,4,0)</f>
        <v>0</v>
      </c>
      <c r="K7" s="40">
        <f t="shared" si="0"/>
        <v>4</v>
      </c>
      <c r="L7" s="40">
        <v>220</v>
      </c>
      <c r="M7" s="41">
        <f>IF(K7=8,L7,0)</f>
        <v>0</v>
      </c>
      <c r="N7" s="38"/>
    </row>
    <row r="8" spans="1:14" ht="15.75" thickBot="1" x14ac:dyDescent="0.3">
      <c r="A8" s="49"/>
      <c r="B8" s="57"/>
      <c r="C8" s="50"/>
      <c r="D8" s="38"/>
      <c r="E8" s="58"/>
      <c r="F8" s="38"/>
      <c r="G8" s="38"/>
      <c r="H8" s="38"/>
      <c r="I8" s="40">
        <f>IF(I2&gt;5700,5,0)</f>
        <v>5</v>
      </c>
      <c r="J8" s="40">
        <f>IF(I2&lt;15001,5,0)</f>
        <v>0</v>
      </c>
      <c r="K8" s="40">
        <f t="shared" si="0"/>
        <v>5</v>
      </c>
      <c r="L8" s="40">
        <v>300</v>
      </c>
      <c r="M8" s="41">
        <f>IF(K8=10,L8,0)</f>
        <v>0</v>
      </c>
      <c r="N8" s="38"/>
    </row>
    <row r="9" spans="1:14" ht="15.75" thickBot="1" x14ac:dyDescent="0.3">
      <c r="A9" s="49"/>
      <c r="B9" s="57" t="s">
        <v>17</v>
      </c>
      <c r="C9" s="60"/>
      <c r="D9" s="38"/>
      <c r="E9" s="61">
        <v>80</v>
      </c>
      <c r="F9" s="38"/>
      <c r="G9" s="38"/>
      <c r="H9" s="38"/>
      <c r="I9" s="40">
        <f>IF(I2&gt;15000,6,0)</f>
        <v>6</v>
      </c>
      <c r="J9" s="37">
        <f>IF(I2&lt;50001,6,0)</f>
        <v>0</v>
      </c>
      <c r="K9" s="40">
        <f t="shared" si="0"/>
        <v>6</v>
      </c>
      <c r="L9" s="37">
        <v>450</v>
      </c>
      <c r="M9" s="41">
        <f>IF(K9=12,L9,0)</f>
        <v>0</v>
      </c>
      <c r="N9" s="38"/>
    </row>
    <row r="10" spans="1:14" ht="15.75" thickBot="1" x14ac:dyDescent="0.3">
      <c r="A10" s="49"/>
      <c r="B10" s="57" t="s">
        <v>18</v>
      </c>
      <c r="C10" s="50"/>
      <c r="D10" s="38"/>
      <c r="E10" s="61">
        <v>150</v>
      </c>
      <c r="F10" s="38"/>
      <c r="G10" s="38"/>
      <c r="H10" s="38"/>
      <c r="I10" s="40">
        <f>IF(I2&gt;50000,7,0)</f>
        <v>7</v>
      </c>
      <c r="J10" s="37"/>
      <c r="K10" s="40">
        <f t="shared" si="0"/>
        <v>7</v>
      </c>
      <c r="L10" s="43">
        <v>750</v>
      </c>
      <c r="M10" s="41">
        <f>IF(K10=7,L10,0)</f>
        <v>750</v>
      </c>
      <c r="N10" s="38"/>
    </row>
    <row r="11" spans="1:14" ht="16.5" thickBot="1" x14ac:dyDescent="0.3">
      <c r="A11" s="49"/>
      <c r="B11" s="57" t="s">
        <v>19</v>
      </c>
      <c r="C11" s="60"/>
      <c r="D11" s="38"/>
      <c r="E11" s="61">
        <v>220</v>
      </c>
      <c r="F11" s="38"/>
      <c r="G11" s="38"/>
      <c r="H11" s="38"/>
      <c r="I11" s="44" t="s">
        <v>20</v>
      </c>
      <c r="J11" s="45"/>
      <c r="K11" s="45"/>
      <c r="L11" s="46"/>
      <c r="M11" s="47">
        <f>SUM(M4:M10)</f>
        <v>750</v>
      </c>
      <c r="N11" s="38"/>
    </row>
    <row r="12" spans="1:14" ht="15.75" thickBot="1" x14ac:dyDescent="0.3">
      <c r="A12" s="49"/>
      <c r="B12" s="57" t="s">
        <v>21</v>
      </c>
      <c r="C12" s="60"/>
      <c r="D12" s="38"/>
      <c r="E12" s="61">
        <v>300</v>
      </c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5.75" thickBot="1" x14ac:dyDescent="0.3">
      <c r="A13" s="49"/>
      <c r="B13" s="57" t="s">
        <v>22</v>
      </c>
      <c r="C13" s="60"/>
      <c r="D13" s="38"/>
      <c r="E13" s="61">
        <v>450</v>
      </c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5.75" thickBot="1" x14ac:dyDescent="0.3">
      <c r="A14" s="49"/>
      <c r="B14" s="59" t="s">
        <v>23</v>
      </c>
      <c r="C14" s="70"/>
      <c r="D14" s="38"/>
      <c r="E14" s="61">
        <v>750</v>
      </c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5">
      <c r="A15" s="49"/>
      <c r="B15" s="5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31.5" customHeight="1" x14ac:dyDescent="0.25">
      <c r="A16" s="49"/>
      <c r="B16" s="52" t="s">
        <v>24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x14ac:dyDescent="0.25">
      <c r="A17" s="49"/>
      <c r="B17" s="53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31.5" customHeight="1" x14ac:dyDescent="0.25">
      <c r="A18" s="49"/>
      <c r="B18" s="52" t="s">
        <v>26</v>
      </c>
      <c r="C18" s="38"/>
      <c r="D18" s="38"/>
      <c r="E18" s="69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29.25" customHeight="1" x14ac:dyDescent="0.25">
      <c r="A19" s="49"/>
      <c r="B19" s="52" t="s">
        <v>25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24" customHeight="1" thickBot="1" x14ac:dyDescent="0.3">
      <c r="A20" s="49"/>
      <c r="B20" s="71" t="s">
        <v>27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ht="30.75" customHeight="1" thickBot="1" x14ac:dyDescent="0.3">
      <c r="B21" s="72" t="s">
        <v>28</v>
      </c>
    </row>
    <row r="22" spans="1:14" ht="27.75" customHeight="1" thickBot="1" x14ac:dyDescent="0.3">
      <c r="B22" s="73" t="s">
        <v>29</v>
      </c>
    </row>
    <row r="23" spans="1:14" ht="29.25" customHeight="1" thickBot="1" x14ac:dyDescent="0.3">
      <c r="B23" s="73" t="s">
        <v>30</v>
      </c>
    </row>
    <row r="24" spans="1:14" ht="28.5" customHeight="1" thickBot="1" x14ac:dyDescent="0.3">
      <c r="B24" s="73" t="s">
        <v>31</v>
      </c>
    </row>
  </sheetData>
  <protectedRanges>
    <protectedRange sqref="I2" name="Range2"/>
    <protectedRange sqref="I2" name="Range1"/>
  </protectedRange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8"/>
  <sheetViews>
    <sheetView tabSelected="1" topLeftCell="A88" workbookViewId="0">
      <selection activeCell="D31" sqref="D31"/>
    </sheetView>
  </sheetViews>
  <sheetFormatPr defaultRowHeight="15" x14ac:dyDescent="0.25"/>
  <cols>
    <col min="1" max="1" width="5.28515625" customWidth="1"/>
    <col min="2" max="2" width="114.140625" customWidth="1"/>
    <col min="3" max="3" width="17.28515625" customWidth="1"/>
    <col min="4" max="4" width="20" customWidth="1"/>
    <col min="5" max="5" width="22.85546875" customWidth="1"/>
  </cols>
  <sheetData>
    <row r="1" spans="1:7" x14ac:dyDescent="0.25">
      <c r="A1" s="38" t="s">
        <v>32</v>
      </c>
      <c r="B1" s="38"/>
      <c r="C1" s="38"/>
      <c r="D1" s="38"/>
      <c r="E1" s="38"/>
      <c r="F1" s="38"/>
      <c r="G1" s="38"/>
    </row>
    <row r="2" spans="1:7" x14ac:dyDescent="0.25">
      <c r="A2" s="38"/>
      <c r="B2" s="74" t="s">
        <v>33</v>
      </c>
      <c r="C2" s="75"/>
      <c r="D2" s="75"/>
      <c r="E2" s="75"/>
      <c r="F2" s="75"/>
      <c r="G2" s="75"/>
    </row>
    <row r="3" spans="1:7" x14ac:dyDescent="0.25">
      <c r="A3" s="38"/>
      <c r="B3" s="75"/>
      <c r="C3" s="75"/>
      <c r="D3" s="75"/>
      <c r="E3" s="75"/>
      <c r="F3" s="75"/>
      <c r="G3" s="75"/>
    </row>
    <row r="4" spans="1:7" x14ac:dyDescent="0.25">
      <c r="A4" s="38"/>
      <c r="B4" s="75" t="s">
        <v>34</v>
      </c>
      <c r="C4" s="75"/>
      <c r="D4" s="75"/>
      <c r="E4" s="75"/>
      <c r="F4" s="75"/>
      <c r="G4" s="75"/>
    </row>
    <row r="5" spans="1:7" x14ac:dyDescent="0.25">
      <c r="A5" s="38"/>
      <c r="B5" s="75" t="s">
        <v>35</v>
      </c>
      <c r="C5" s="75"/>
      <c r="D5" s="75"/>
      <c r="E5" s="75"/>
      <c r="F5" s="75"/>
      <c r="G5" s="75"/>
    </row>
    <row r="6" spans="1:7" x14ac:dyDescent="0.25">
      <c r="A6" s="38"/>
      <c r="B6" s="75"/>
      <c r="C6" s="75"/>
      <c r="D6" s="75"/>
      <c r="E6" s="75"/>
      <c r="F6" s="75"/>
      <c r="G6" s="75"/>
    </row>
    <row r="7" spans="1:7" x14ac:dyDescent="0.25">
      <c r="A7" s="38"/>
      <c r="B7" s="75"/>
      <c r="C7" s="76" t="s">
        <v>36</v>
      </c>
      <c r="D7" s="77"/>
      <c r="E7" s="74" t="s">
        <v>37</v>
      </c>
      <c r="F7" s="75"/>
      <c r="G7" s="75"/>
    </row>
    <row r="8" spans="1:7" x14ac:dyDescent="0.25">
      <c r="A8" s="38"/>
      <c r="B8" s="75"/>
      <c r="C8" s="75"/>
      <c r="D8" s="75"/>
      <c r="E8" s="75"/>
      <c r="F8" s="75"/>
      <c r="G8" s="75"/>
    </row>
    <row r="9" spans="1:7" x14ac:dyDescent="0.25">
      <c r="A9" s="38"/>
      <c r="B9" s="75" t="s">
        <v>38</v>
      </c>
      <c r="C9" s="75"/>
      <c r="D9" s="75"/>
      <c r="E9" s="75"/>
      <c r="F9" s="75"/>
      <c r="G9" s="75"/>
    </row>
    <row r="10" spans="1:7" x14ac:dyDescent="0.25">
      <c r="A10" s="38"/>
      <c r="B10" s="75" t="s">
        <v>39</v>
      </c>
      <c r="C10" s="79">
        <v>698.81</v>
      </c>
      <c r="D10" s="75"/>
      <c r="E10" s="78">
        <v>349.41</v>
      </c>
      <c r="F10" s="75"/>
      <c r="G10" s="75"/>
    </row>
    <row r="11" spans="1:7" x14ac:dyDescent="0.25">
      <c r="A11" s="38"/>
      <c r="B11" s="75"/>
      <c r="C11" s="77"/>
      <c r="D11" s="75"/>
      <c r="E11" s="75"/>
      <c r="F11" s="75"/>
      <c r="G11" s="75"/>
    </row>
    <row r="12" spans="1:7" x14ac:dyDescent="0.25">
      <c r="A12" s="38"/>
      <c r="B12" s="75" t="s">
        <v>40</v>
      </c>
      <c r="C12" s="77"/>
      <c r="D12" s="75"/>
      <c r="E12" s="75"/>
      <c r="F12" s="75"/>
      <c r="G12" s="75"/>
    </row>
    <row r="13" spans="1:7" x14ac:dyDescent="0.25">
      <c r="A13" s="38"/>
      <c r="B13" s="75" t="s">
        <v>55</v>
      </c>
      <c r="C13" s="81">
        <v>1164.69</v>
      </c>
      <c r="D13" s="75"/>
      <c r="E13" s="78">
        <v>582.34</v>
      </c>
      <c r="F13" s="75"/>
      <c r="G13" s="75"/>
    </row>
    <row r="14" spans="1:7" x14ac:dyDescent="0.25">
      <c r="A14" s="38"/>
      <c r="B14" s="75"/>
      <c r="C14" s="77"/>
      <c r="D14" s="75"/>
      <c r="E14" s="75"/>
      <c r="F14" s="75"/>
      <c r="G14" s="75"/>
    </row>
    <row r="15" spans="1:7" x14ac:dyDescent="0.25">
      <c r="A15" s="38"/>
      <c r="B15" s="75" t="s">
        <v>58</v>
      </c>
      <c r="C15" s="81">
        <v>11646.87</v>
      </c>
      <c r="D15" s="75"/>
      <c r="E15" s="75"/>
      <c r="F15" s="75"/>
      <c r="G15" s="75"/>
    </row>
    <row r="16" spans="1:7" x14ac:dyDescent="0.25">
      <c r="A16" s="38"/>
      <c r="B16" s="75"/>
      <c r="C16" s="77"/>
      <c r="D16" s="75"/>
      <c r="E16" s="78">
        <v>5823.43</v>
      </c>
      <c r="F16" s="75"/>
      <c r="G16" s="75"/>
    </row>
    <row r="17" spans="1:7" x14ac:dyDescent="0.25">
      <c r="A17" s="38"/>
      <c r="B17" s="75" t="s">
        <v>41</v>
      </c>
      <c r="C17" s="77"/>
      <c r="D17" s="75"/>
      <c r="E17" s="75"/>
      <c r="F17" s="75"/>
      <c r="G17" s="75"/>
    </row>
    <row r="18" spans="1:7" x14ac:dyDescent="0.25">
      <c r="A18" s="38"/>
      <c r="B18" s="75" t="s">
        <v>56</v>
      </c>
      <c r="C18" s="81">
        <v>23293.73</v>
      </c>
      <c r="D18" s="75"/>
      <c r="E18" s="78">
        <v>11646.87</v>
      </c>
      <c r="F18" s="75"/>
      <c r="G18" s="75"/>
    </row>
    <row r="19" spans="1:7" x14ac:dyDescent="0.25">
      <c r="A19" s="38"/>
      <c r="B19" s="75" t="s">
        <v>57</v>
      </c>
      <c r="C19" s="81">
        <v>46587.47</v>
      </c>
      <c r="D19" s="75"/>
      <c r="E19" s="78">
        <v>23293.73</v>
      </c>
      <c r="F19" s="75"/>
      <c r="G19" s="75"/>
    </row>
    <row r="20" spans="1:7" x14ac:dyDescent="0.25">
      <c r="A20" s="38"/>
      <c r="B20" s="75"/>
      <c r="C20" s="77"/>
      <c r="D20" s="75"/>
      <c r="E20" s="75"/>
      <c r="F20" s="75"/>
      <c r="G20" s="75"/>
    </row>
    <row r="21" spans="1:7" x14ac:dyDescent="0.25">
      <c r="A21" s="38"/>
      <c r="B21" s="74" t="s">
        <v>42</v>
      </c>
      <c r="C21" s="76"/>
      <c r="D21" s="74"/>
      <c r="E21" s="75"/>
      <c r="F21" s="75"/>
      <c r="G21" s="75"/>
    </row>
    <row r="22" spans="1:7" x14ac:dyDescent="0.25">
      <c r="A22" s="38"/>
      <c r="B22" s="74" t="s">
        <v>43</v>
      </c>
      <c r="C22" s="76"/>
      <c r="D22" s="74"/>
      <c r="E22" s="75"/>
      <c r="F22" s="75"/>
      <c r="G22" s="75"/>
    </row>
    <row r="23" spans="1:7" x14ac:dyDescent="0.25">
      <c r="A23" s="38"/>
      <c r="B23" s="74" t="s">
        <v>44</v>
      </c>
      <c r="C23" s="76"/>
      <c r="D23" s="74"/>
      <c r="E23" s="75"/>
      <c r="F23" s="75"/>
      <c r="G23" s="75"/>
    </row>
    <row r="24" spans="1:7" x14ac:dyDescent="0.25">
      <c r="A24" s="38"/>
      <c r="B24" s="75"/>
      <c r="C24" s="77"/>
      <c r="D24" s="75"/>
      <c r="E24" s="75"/>
      <c r="F24" s="75"/>
      <c r="G24" s="75"/>
    </row>
    <row r="25" spans="1:7" x14ac:dyDescent="0.25">
      <c r="A25" s="38"/>
      <c r="B25" s="74" t="s">
        <v>45</v>
      </c>
      <c r="C25" s="77"/>
      <c r="D25" s="75"/>
      <c r="E25" s="75"/>
      <c r="F25" s="75"/>
      <c r="G25" s="75"/>
    </row>
    <row r="26" spans="1:7" x14ac:dyDescent="0.25">
      <c r="A26" s="38"/>
      <c r="B26" s="75"/>
      <c r="C26" s="77"/>
      <c r="D26" s="75"/>
      <c r="E26" s="75"/>
      <c r="F26" s="75"/>
      <c r="G26" s="75"/>
    </row>
    <row r="27" spans="1:7" x14ac:dyDescent="0.25">
      <c r="A27" s="38"/>
      <c r="B27" s="75" t="s">
        <v>46</v>
      </c>
      <c r="C27" s="77"/>
      <c r="D27" s="75"/>
      <c r="E27" s="75"/>
      <c r="F27" s="75"/>
      <c r="G27" s="75"/>
    </row>
    <row r="28" spans="1:7" x14ac:dyDescent="0.25">
      <c r="A28" s="38"/>
      <c r="B28" s="75" t="s">
        <v>47</v>
      </c>
      <c r="C28" s="77"/>
      <c r="D28" s="75"/>
      <c r="E28" s="75"/>
      <c r="F28" s="75"/>
      <c r="G28" s="75"/>
    </row>
    <row r="29" spans="1:7" x14ac:dyDescent="0.25">
      <c r="A29" s="38"/>
      <c r="B29" s="75"/>
      <c r="C29" s="77"/>
      <c r="D29" s="75"/>
      <c r="E29" s="75"/>
      <c r="F29" s="75"/>
      <c r="G29" s="75"/>
    </row>
    <row r="30" spans="1:7" x14ac:dyDescent="0.25">
      <c r="A30" s="38"/>
      <c r="B30" s="74" t="s">
        <v>48</v>
      </c>
      <c r="C30" s="77"/>
      <c r="D30" s="75"/>
      <c r="E30" s="75"/>
      <c r="F30" s="75"/>
      <c r="G30" s="75"/>
    </row>
    <row r="31" spans="1:7" x14ac:dyDescent="0.25">
      <c r="A31" s="38"/>
      <c r="B31" s="75"/>
      <c r="C31" s="77"/>
      <c r="D31" s="75"/>
      <c r="E31" s="75"/>
      <c r="F31" s="75"/>
      <c r="G31" s="75"/>
    </row>
    <row r="32" spans="1:7" x14ac:dyDescent="0.25">
      <c r="A32" s="38"/>
      <c r="B32" s="75" t="s">
        <v>59</v>
      </c>
      <c r="C32" s="81">
        <v>349.41</v>
      </c>
      <c r="D32" s="75"/>
      <c r="E32" s="75"/>
      <c r="F32" s="75"/>
      <c r="G32" s="75"/>
    </row>
    <row r="33" spans="1:7" x14ac:dyDescent="0.25">
      <c r="A33" s="38"/>
      <c r="B33" s="78"/>
      <c r="C33" s="79"/>
      <c r="D33" s="78"/>
      <c r="E33" s="75"/>
      <c r="F33" s="75"/>
      <c r="G33" s="75"/>
    </row>
    <row r="34" spans="1:7" x14ac:dyDescent="0.25">
      <c r="A34" s="38"/>
      <c r="B34" s="75" t="s">
        <v>60</v>
      </c>
      <c r="C34" s="81">
        <v>582.34</v>
      </c>
      <c r="D34" s="75"/>
      <c r="E34" s="75"/>
      <c r="F34" s="75"/>
      <c r="G34" s="75"/>
    </row>
    <row r="35" spans="1:7" x14ac:dyDescent="0.25">
      <c r="A35" s="38"/>
      <c r="B35" s="75"/>
      <c r="C35" s="77"/>
      <c r="D35" s="75"/>
      <c r="E35" s="75"/>
      <c r="F35" s="75"/>
      <c r="G35" s="75"/>
    </row>
    <row r="36" spans="1:7" x14ac:dyDescent="0.25">
      <c r="A36" s="38"/>
      <c r="B36" s="75" t="s">
        <v>61</v>
      </c>
      <c r="C36" s="81">
        <v>3494.06</v>
      </c>
      <c r="D36" s="75"/>
      <c r="E36" s="75"/>
      <c r="F36" s="75"/>
      <c r="G36" s="75"/>
    </row>
    <row r="37" spans="1:7" x14ac:dyDescent="0.25">
      <c r="A37" s="38"/>
      <c r="B37" s="75"/>
      <c r="C37" s="77"/>
      <c r="D37" s="75"/>
      <c r="E37" s="75"/>
      <c r="F37" s="75"/>
      <c r="G37" s="75"/>
    </row>
    <row r="38" spans="1:7" x14ac:dyDescent="0.25">
      <c r="A38" s="38"/>
      <c r="B38" s="75" t="s">
        <v>62</v>
      </c>
      <c r="C38" s="81">
        <v>6988.12</v>
      </c>
      <c r="D38" s="75"/>
      <c r="E38" s="75"/>
      <c r="F38" s="75"/>
      <c r="G38" s="75"/>
    </row>
    <row r="39" spans="1:7" x14ac:dyDescent="0.25">
      <c r="A39" s="38"/>
      <c r="B39" s="75"/>
      <c r="C39" s="77"/>
      <c r="D39" s="75"/>
      <c r="E39" s="75"/>
      <c r="F39" s="75"/>
      <c r="G39" s="75"/>
    </row>
    <row r="40" spans="1:7" x14ac:dyDescent="0.25">
      <c r="A40" s="38"/>
      <c r="B40" s="75" t="s">
        <v>63</v>
      </c>
      <c r="C40" s="81">
        <v>18634.990000000002</v>
      </c>
      <c r="D40" s="75"/>
      <c r="E40" s="75"/>
      <c r="F40" s="75"/>
      <c r="G40" s="75"/>
    </row>
    <row r="41" spans="1:7" x14ac:dyDescent="0.25">
      <c r="A41" s="38"/>
      <c r="B41" s="75"/>
      <c r="C41" s="77"/>
      <c r="D41" s="75"/>
      <c r="E41" s="75"/>
      <c r="F41" s="75"/>
      <c r="G41" s="75"/>
    </row>
    <row r="42" spans="1:7" x14ac:dyDescent="0.25">
      <c r="A42" s="38"/>
      <c r="B42" s="74" t="s">
        <v>49</v>
      </c>
      <c r="C42" s="77"/>
      <c r="D42" s="75"/>
      <c r="E42" s="75"/>
      <c r="F42" s="75"/>
      <c r="G42" s="75"/>
    </row>
    <row r="43" spans="1:7" x14ac:dyDescent="0.25">
      <c r="A43" s="38"/>
      <c r="B43" s="75"/>
      <c r="C43" s="77"/>
      <c r="D43" s="75"/>
      <c r="E43" s="75"/>
      <c r="F43" s="75"/>
      <c r="G43" s="75"/>
    </row>
    <row r="44" spans="1:7" x14ac:dyDescent="0.25">
      <c r="A44" s="38"/>
      <c r="B44" s="75" t="s">
        <v>64</v>
      </c>
      <c r="C44" s="81">
        <v>69.88</v>
      </c>
      <c r="D44" s="75"/>
      <c r="E44" s="75"/>
      <c r="F44" s="75"/>
      <c r="G44" s="75"/>
    </row>
    <row r="45" spans="1:7" x14ac:dyDescent="0.25">
      <c r="A45" s="38"/>
      <c r="B45" s="75" t="s">
        <v>65</v>
      </c>
      <c r="C45" s="81">
        <v>116.47</v>
      </c>
      <c r="D45" s="75"/>
      <c r="E45" s="75"/>
      <c r="F45" s="78"/>
      <c r="G45" s="75"/>
    </row>
    <row r="46" spans="1:7" x14ac:dyDescent="0.25">
      <c r="A46" s="38"/>
      <c r="B46" s="75" t="s">
        <v>66</v>
      </c>
      <c r="C46" s="81">
        <v>232.94</v>
      </c>
      <c r="D46" s="75"/>
      <c r="E46" s="75"/>
      <c r="F46" s="75"/>
      <c r="G46" s="75"/>
    </row>
    <row r="47" spans="1:7" x14ac:dyDescent="0.25">
      <c r="A47" s="38"/>
      <c r="B47" s="75" t="s">
        <v>67</v>
      </c>
      <c r="C47" s="81">
        <v>349.41</v>
      </c>
      <c r="D47" s="75"/>
      <c r="E47" s="75"/>
      <c r="F47" s="75"/>
      <c r="G47" s="75"/>
    </row>
    <row r="48" spans="1:7" x14ac:dyDescent="0.25">
      <c r="A48" s="38"/>
      <c r="B48" s="75" t="s">
        <v>68</v>
      </c>
      <c r="C48" s="81">
        <v>465.87</v>
      </c>
      <c r="D48" s="75"/>
      <c r="E48" s="75"/>
      <c r="F48" s="75"/>
      <c r="G48" s="75"/>
    </row>
    <row r="49" spans="1:7" x14ac:dyDescent="0.25">
      <c r="A49" s="38"/>
      <c r="B49" s="75"/>
      <c r="C49" s="77"/>
      <c r="D49" s="75"/>
      <c r="E49" s="75"/>
      <c r="F49" s="75"/>
      <c r="G49" s="75"/>
    </row>
    <row r="50" spans="1:7" x14ac:dyDescent="0.25">
      <c r="A50" s="38"/>
      <c r="B50" s="74" t="s">
        <v>50</v>
      </c>
      <c r="C50" s="77"/>
      <c r="D50" s="75"/>
      <c r="E50" s="75"/>
      <c r="F50" s="75"/>
      <c r="G50" s="75"/>
    </row>
    <row r="51" spans="1:7" x14ac:dyDescent="0.25">
      <c r="A51" s="38"/>
      <c r="B51" s="75"/>
      <c r="C51" s="77"/>
      <c r="D51" s="75"/>
      <c r="E51" s="75"/>
      <c r="F51" s="75"/>
      <c r="G51" s="75"/>
    </row>
    <row r="52" spans="1:7" x14ac:dyDescent="0.25">
      <c r="A52" s="38"/>
      <c r="B52" s="75" t="s">
        <v>69</v>
      </c>
      <c r="C52" s="77" t="s">
        <v>70</v>
      </c>
      <c r="D52" s="75"/>
      <c r="E52" s="75"/>
      <c r="F52" s="75"/>
      <c r="G52" s="75"/>
    </row>
    <row r="53" spans="1:7" x14ac:dyDescent="0.25">
      <c r="A53" s="38"/>
      <c r="B53" s="75"/>
      <c r="C53" s="77"/>
      <c r="D53" s="75"/>
      <c r="E53" s="75"/>
      <c r="F53" s="75"/>
      <c r="G53" s="75"/>
    </row>
    <row r="54" spans="1:7" x14ac:dyDescent="0.25">
      <c r="A54" s="38"/>
      <c r="B54" s="74" t="s">
        <v>51</v>
      </c>
      <c r="C54" s="77"/>
      <c r="D54" s="75"/>
      <c r="E54" s="75"/>
      <c r="F54" s="75"/>
      <c r="G54" s="75"/>
    </row>
    <row r="55" spans="1:7" x14ac:dyDescent="0.25">
      <c r="A55" s="38"/>
      <c r="B55" s="75"/>
      <c r="C55" s="77"/>
      <c r="D55" s="75"/>
      <c r="E55" s="75"/>
      <c r="F55" s="75"/>
      <c r="G55" s="75"/>
    </row>
    <row r="56" spans="1:7" x14ac:dyDescent="0.25">
      <c r="A56" s="38"/>
      <c r="B56" s="75" t="s">
        <v>52</v>
      </c>
      <c r="C56" s="77"/>
      <c r="D56" s="75"/>
      <c r="E56" s="75"/>
      <c r="F56" s="75"/>
      <c r="G56" s="75"/>
    </row>
    <row r="57" spans="1:7" x14ac:dyDescent="0.25">
      <c r="A57" s="38"/>
      <c r="B57" s="75" t="s">
        <v>97</v>
      </c>
      <c r="C57" s="81">
        <v>232.94</v>
      </c>
      <c r="D57" s="75"/>
      <c r="E57" s="75"/>
      <c r="F57" s="75"/>
      <c r="G57" s="75"/>
    </row>
    <row r="58" spans="1:7" x14ac:dyDescent="0.25">
      <c r="A58" s="38"/>
      <c r="B58" s="75"/>
      <c r="C58" s="81"/>
      <c r="D58" s="75"/>
      <c r="E58" s="75"/>
      <c r="F58" s="75"/>
      <c r="G58" s="75"/>
    </row>
    <row r="59" spans="1:7" x14ac:dyDescent="0.25">
      <c r="A59" s="38"/>
      <c r="B59" s="85" t="s">
        <v>96</v>
      </c>
      <c r="C59" s="81">
        <v>465.87</v>
      </c>
      <c r="D59" s="75"/>
      <c r="E59" s="75"/>
      <c r="F59" s="75"/>
      <c r="G59" s="75"/>
    </row>
    <row r="60" spans="1:7" x14ac:dyDescent="0.25">
      <c r="A60" s="38"/>
      <c r="B60" s="75"/>
      <c r="C60" s="77"/>
      <c r="D60" s="75"/>
      <c r="E60" s="75"/>
      <c r="F60" s="75"/>
      <c r="G60" s="75"/>
    </row>
    <row r="61" spans="1:7" x14ac:dyDescent="0.25">
      <c r="A61" s="38"/>
      <c r="B61" s="74" t="s">
        <v>53</v>
      </c>
      <c r="C61" s="77"/>
      <c r="D61" s="75"/>
      <c r="E61" s="75"/>
      <c r="F61" s="75"/>
      <c r="G61" s="75"/>
    </row>
    <row r="62" spans="1:7" x14ac:dyDescent="0.25">
      <c r="A62" s="38"/>
      <c r="B62" s="75"/>
      <c r="C62" s="77"/>
      <c r="D62" s="75"/>
      <c r="E62" s="75"/>
      <c r="F62" s="75"/>
      <c r="G62" s="75"/>
    </row>
    <row r="63" spans="1:7" x14ac:dyDescent="0.25">
      <c r="A63" s="38"/>
      <c r="B63" s="75" t="s">
        <v>98</v>
      </c>
      <c r="C63" s="79">
        <v>465.87</v>
      </c>
      <c r="D63" s="75"/>
      <c r="E63" s="75"/>
      <c r="F63" s="75"/>
      <c r="G63" s="75"/>
    </row>
    <row r="64" spans="1:7" x14ac:dyDescent="0.25">
      <c r="A64" s="38"/>
      <c r="B64" s="75"/>
      <c r="C64" s="77"/>
      <c r="D64" s="75"/>
      <c r="E64" s="75"/>
      <c r="F64" s="75"/>
      <c r="G64" s="75"/>
    </row>
    <row r="65" spans="1:7" x14ac:dyDescent="0.25">
      <c r="A65" s="38"/>
      <c r="B65" s="75" t="s">
        <v>102</v>
      </c>
      <c r="C65" s="79">
        <v>1164.69</v>
      </c>
      <c r="D65" s="75"/>
      <c r="E65" s="75"/>
      <c r="F65" s="75"/>
      <c r="G65" s="75"/>
    </row>
    <row r="66" spans="1:7" x14ac:dyDescent="0.25">
      <c r="A66" s="38"/>
      <c r="B66" s="75"/>
      <c r="C66" s="77"/>
      <c r="D66" s="75"/>
      <c r="E66" s="75"/>
      <c r="F66" s="75"/>
      <c r="G66" s="75"/>
    </row>
    <row r="67" spans="1:7" x14ac:dyDescent="0.25">
      <c r="A67" s="38"/>
      <c r="B67" s="75" t="s">
        <v>103</v>
      </c>
      <c r="C67" s="79">
        <v>4658.75</v>
      </c>
      <c r="D67" s="75"/>
      <c r="E67" s="75"/>
      <c r="F67" s="75"/>
      <c r="G67" s="75"/>
    </row>
    <row r="68" spans="1:7" x14ac:dyDescent="0.25">
      <c r="A68" s="38"/>
      <c r="B68" s="75"/>
      <c r="C68" s="77"/>
      <c r="D68" s="75"/>
      <c r="E68" s="75"/>
      <c r="F68" s="75"/>
      <c r="G68" s="75"/>
    </row>
    <row r="69" spans="1:7" x14ac:dyDescent="0.25">
      <c r="A69" s="38"/>
      <c r="B69" s="75" t="s">
        <v>99</v>
      </c>
      <c r="C69" s="79">
        <v>1164.69</v>
      </c>
      <c r="D69" s="75"/>
      <c r="E69" s="75"/>
      <c r="F69" s="75"/>
      <c r="G69" s="75"/>
    </row>
    <row r="70" spans="1:7" x14ac:dyDescent="0.25">
      <c r="A70" s="38"/>
      <c r="B70" s="75"/>
      <c r="C70" s="77"/>
      <c r="D70" s="75"/>
      <c r="E70" s="75"/>
      <c r="F70" s="75"/>
      <c r="G70" s="75"/>
    </row>
    <row r="71" spans="1:7" x14ac:dyDescent="0.25">
      <c r="A71" s="38"/>
      <c r="B71" s="75" t="s">
        <v>100</v>
      </c>
      <c r="C71" s="79">
        <v>4658.75</v>
      </c>
      <c r="D71" s="75"/>
      <c r="E71" s="75"/>
      <c r="F71" s="75"/>
      <c r="G71" s="75"/>
    </row>
    <row r="72" spans="1:7" x14ac:dyDescent="0.25">
      <c r="A72" s="38"/>
      <c r="B72" s="75"/>
      <c r="C72" s="77"/>
      <c r="D72" s="75"/>
      <c r="E72" s="75"/>
      <c r="F72" s="75"/>
      <c r="G72" s="75"/>
    </row>
    <row r="73" spans="1:7" x14ac:dyDescent="0.25">
      <c r="A73" s="38"/>
      <c r="B73" s="75" t="s">
        <v>101</v>
      </c>
      <c r="C73" s="79">
        <v>1164.69</v>
      </c>
      <c r="D73" s="75"/>
      <c r="E73" s="75"/>
      <c r="F73" s="75"/>
      <c r="G73" s="75"/>
    </row>
    <row r="74" spans="1:7" x14ac:dyDescent="0.25">
      <c r="A74" s="38"/>
      <c r="B74" s="75"/>
      <c r="C74" s="77"/>
      <c r="D74" s="75"/>
      <c r="E74" s="75"/>
      <c r="F74" s="75"/>
      <c r="G74" s="75"/>
    </row>
    <row r="75" spans="1:7" x14ac:dyDescent="0.25">
      <c r="A75" s="38"/>
      <c r="B75" s="75" t="s">
        <v>105</v>
      </c>
      <c r="C75" s="79">
        <v>465.87</v>
      </c>
      <c r="D75" s="75"/>
      <c r="E75" s="75"/>
      <c r="F75" s="75"/>
      <c r="G75" s="75"/>
    </row>
    <row r="76" spans="1:7" x14ac:dyDescent="0.25">
      <c r="A76" s="38"/>
      <c r="B76" s="75"/>
      <c r="C76" s="79"/>
      <c r="D76" s="75"/>
      <c r="E76" s="75"/>
      <c r="F76" s="75"/>
      <c r="G76" s="75"/>
    </row>
    <row r="77" spans="1:7" x14ac:dyDescent="0.25">
      <c r="A77" s="38"/>
      <c r="B77" s="75" t="s">
        <v>106</v>
      </c>
      <c r="C77" s="79">
        <v>1164.69</v>
      </c>
      <c r="D77" s="75"/>
      <c r="E77" s="75"/>
      <c r="F77" s="75"/>
      <c r="G77" s="75"/>
    </row>
    <row r="78" spans="1:7" x14ac:dyDescent="0.25">
      <c r="A78" s="38"/>
      <c r="B78" s="75"/>
      <c r="C78" s="79"/>
      <c r="D78" s="75"/>
      <c r="E78" s="75"/>
      <c r="F78" s="75"/>
      <c r="G78" s="75"/>
    </row>
    <row r="79" spans="1:7" x14ac:dyDescent="0.25">
      <c r="A79" s="38"/>
      <c r="B79" s="75" t="s">
        <v>107</v>
      </c>
      <c r="C79" s="79">
        <v>4658.75</v>
      </c>
      <c r="D79" s="75"/>
      <c r="E79" s="75"/>
      <c r="F79" s="75"/>
      <c r="G79" s="75"/>
    </row>
    <row r="80" spans="1:7" x14ac:dyDescent="0.25">
      <c r="A80" s="38"/>
      <c r="B80" s="75"/>
      <c r="C80" s="79"/>
      <c r="D80" s="75"/>
      <c r="E80" s="75"/>
      <c r="F80" s="75"/>
      <c r="G80" s="75"/>
    </row>
    <row r="81" spans="1:7" x14ac:dyDescent="0.25">
      <c r="A81" s="38"/>
      <c r="B81" s="75" t="s">
        <v>108</v>
      </c>
      <c r="C81" s="79">
        <v>5000</v>
      </c>
      <c r="D81" s="75"/>
      <c r="E81" s="75"/>
      <c r="F81" s="75"/>
      <c r="G81" s="75"/>
    </row>
    <row r="82" spans="1:7" x14ac:dyDescent="0.25">
      <c r="A82" s="38"/>
      <c r="B82" s="75"/>
      <c r="C82" s="79"/>
      <c r="D82" s="75"/>
      <c r="E82" s="75"/>
      <c r="F82" s="75"/>
      <c r="G82" s="75"/>
    </row>
    <row r="83" spans="1:7" x14ac:dyDescent="0.25">
      <c r="A83" s="38"/>
      <c r="B83" s="75" t="s">
        <v>109</v>
      </c>
      <c r="C83" s="79">
        <v>1164.69</v>
      </c>
      <c r="D83" s="75"/>
      <c r="E83" s="75"/>
      <c r="F83" s="75"/>
      <c r="G83" s="75"/>
    </row>
    <row r="84" spans="1:7" x14ac:dyDescent="0.25">
      <c r="A84" s="38"/>
      <c r="B84" s="75"/>
      <c r="C84" s="79"/>
      <c r="D84" s="75"/>
      <c r="E84" s="75"/>
      <c r="F84" s="75"/>
      <c r="G84" s="75"/>
    </row>
    <row r="85" spans="1:7" x14ac:dyDescent="0.25">
      <c r="A85" s="38"/>
      <c r="B85" s="75" t="s">
        <v>110</v>
      </c>
      <c r="C85" s="79">
        <v>1644.11</v>
      </c>
      <c r="D85" s="75"/>
      <c r="E85" s="75"/>
      <c r="F85" s="75"/>
      <c r="G85" s="75"/>
    </row>
    <row r="86" spans="1:7" x14ac:dyDescent="0.25">
      <c r="A86" s="38"/>
      <c r="B86" s="75"/>
      <c r="C86" s="79"/>
      <c r="D86" s="75"/>
      <c r="E86" s="75"/>
      <c r="F86" s="75"/>
      <c r="G86" s="75"/>
    </row>
    <row r="87" spans="1:7" x14ac:dyDescent="0.25">
      <c r="A87" s="38"/>
      <c r="B87" s="75" t="s">
        <v>111</v>
      </c>
      <c r="C87" s="79">
        <v>4658.75</v>
      </c>
      <c r="D87" s="75"/>
      <c r="E87" s="75"/>
      <c r="F87" s="75"/>
      <c r="G87" s="75"/>
    </row>
    <row r="88" spans="1:7" x14ac:dyDescent="0.25">
      <c r="A88" s="38"/>
      <c r="B88" s="75"/>
      <c r="C88" s="79"/>
      <c r="D88" s="75"/>
      <c r="E88" s="75"/>
      <c r="F88" s="75"/>
      <c r="G88" s="75"/>
    </row>
    <row r="89" spans="1:7" x14ac:dyDescent="0.25">
      <c r="A89" s="38"/>
      <c r="B89" s="75" t="s">
        <v>112</v>
      </c>
      <c r="C89" s="79">
        <v>1164.69</v>
      </c>
      <c r="D89" s="75"/>
      <c r="E89" s="75"/>
      <c r="F89" s="75"/>
      <c r="G89" s="75"/>
    </row>
    <row r="90" spans="1:7" x14ac:dyDescent="0.25">
      <c r="A90" s="38"/>
      <c r="B90" s="75"/>
      <c r="C90" s="79"/>
      <c r="D90" s="75"/>
      <c r="E90" s="75"/>
      <c r="F90" s="75"/>
      <c r="G90" s="75"/>
    </row>
    <row r="91" spans="1:7" x14ac:dyDescent="0.25">
      <c r="A91" s="38"/>
      <c r="B91" s="75" t="s">
        <v>113</v>
      </c>
      <c r="C91" s="79">
        <v>23.29</v>
      </c>
      <c r="D91" s="75"/>
      <c r="E91" s="75"/>
      <c r="F91" s="75"/>
      <c r="G91" s="75"/>
    </row>
    <row r="92" spans="1:7" x14ac:dyDescent="0.25">
      <c r="A92" s="38"/>
      <c r="B92" s="75"/>
      <c r="C92" s="79"/>
      <c r="D92" s="75"/>
      <c r="E92" s="75"/>
      <c r="F92" s="75"/>
      <c r="G92" s="75"/>
    </row>
    <row r="93" spans="1:7" x14ac:dyDescent="0.25">
      <c r="A93" s="38"/>
      <c r="B93" s="75" t="s">
        <v>104</v>
      </c>
      <c r="C93" s="77"/>
      <c r="D93" s="75"/>
      <c r="E93" s="75"/>
      <c r="F93" s="75"/>
      <c r="G93" s="75"/>
    </row>
    <row r="94" spans="1:7" x14ac:dyDescent="0.25">
      <c r="A94" s="38"/>
      <c r="B94" s="75" t="s">
        <v>54</v>
      </c>
      <c r="C94" s="77"/>
      <c r="D94" s="75"/>
      <c r="E94" s="75"/>
      <c r="F94" s="75"/>
      <c r="G94" s="75"/>
    </row>
    <row r="95" spans="1:7" x14ac:dyDescent="0.25">
      <c r="A95" s="38"/>
      <c r="B95" s="75"/>
      <c r="C95" s="77"/>
      <c r="D95" s="75"/>
      <c r="E95" s="75"/>
      <c r="F95" s="75"/>
      <c r="G95" s="75"/>
    </row>
    <row r="96" spans="1:7" x14ac:dyDescent="0.25">
      <c r="A96" s="38"/>
      <c r="B96" s="75"/>
      <c r="C96" s="77"/>
      <c r="D96" s="75"/>
      <c r="E96" s="75"/>
      <c r="F96" s="75"/>
      <c r="G96" s="75"/>
    </row>
    <row r="97" spans="1:7" x14ac:dyDescent="0.25">
      <c r="A97" s="38"/>
      <c r="B97" s="75"/>
      <c r="C97" s="77"/>
      <c r="D97" s="75"/>
      <c r="E97" s="75"/>
      <c r="F97" s="75"/>
      <c r="G97" s="75"/>
    </row>
    <row r="98" spans="1:7" x14ac:dyDescent="0.25">
      <c r="A98" s="38"/>
      <c r="B98" s="38"/>
      <c r="C98" s="80"/>
      <c r="D98" s="38"/>
      <c r="E98" s="38"/>
      <c r="F98" s="38"/>
      <c r="G98" s="38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>
      <selection activeCell="H6" sqref="H6"/>
    </sheetView>
  </sheetViews>
  <sheetFormatPr defaultRowHeight="15" x14ac:dyDescent="0.25"/>
  <cols>
    <col min="1" max="1" width="5" customWidth="1"/>
    <col min="2" max="2" width="51.85546875" customWidth="1"/>
    <col min="3" max="3" width="19.7109375" customWidth="1"/>
    <col min="4" max="4" width="20" customWidth="1"/>
  </cols>
  <sheetData>
    <row r="1" spans="1:4" x14ac:dyDescent="0.25">
      <c r="A1" s="82" t="s">
        <v>71</v>
      </c>
      <c r="B1" t="s">
        <v>72</v>
      </c>
    </row>
    <row r="2" spans="1:4" x14ac:dyDescent="0.25">
      <c r="B2" t="s">
        <v>73</v>
      </c>
    </row>
    <row r="4" spans="1:4" x14ac:dyDescent="0.25">
      <c r="B4" t="s">
        <v>74</v>
      </c>
    </row>
    <row r="5" spans="1:4" x14ac:dyDescent="0.25">
      <c r="B5" t="s">
        <v>75</v>
      </c>
    </row>
    <row r="6" spans="1:4" x14ac:dyDescent="0.25">
      <c r="B6" t="s">
        <v>76</v>
      </c>
    </row>
    <row r="8" spans="1:4" x14ac:dyDescent="0.25">
      <c r="B8" t="s">
        <v>77</v>
      </c>
    </row>
    <row r="9" spans="1:4" x14ac:dyDescent="0.25">
      <c r="B9" t="s">
        <v>78</v>
      </c>
    </row>
    <row r="10" spans="1:4" x14ac:dyDescent="0.25">
      <c r="B10" t="s">
        <v>79</v>
      </c>
    </row>
    <row r="11" spans="1:4" x14ac:dyDescent="0.25">
      <c r="B11" t="s">
        <v>80</v>
      </c>
    </row>
    <row r="13" spans="1:4" ht="15.75" x14ac:dyDescent="0.25">
      <c r="B13" s="83" t="s">
        <v>81</v>
      </c>
      <c r="C13" s="35" t="s">
        <v>82</v>
      </c>
      <c r="D13" s="35" t="s">
        <v>83</v>
      </c>
    </row>
    <row r="14" spans="1:4" x14ac:dyDescent="0.25">
      <c r="C14" s="64"/>
      <c r="D14" s="64"/>
    </row>
    <row r="15" spans="1:4" x14ac:dyDescent="0.25">
      <c r="B15" t="s">
        <v>84</v>
      </c>
      <c r="C15" s="84">
        <v>1397.62</v>
      </c>
      <c r="D15" s="84">
        <v>465.87</v>
      </c>
    </row>
    <row r="16" spans="1:4" x14ac:dyDescent="0.25">
      <c r="B16" t="s">
        <v>85</v>
      </c>
      <c r="C16" s="84">
        <v>2329.37</v>
      </c>
      <c r="D16" s="84">
        <v>1397.62</v>
      </c>
    </row>
    <row r="17" spans="2:4" x14ac:dyDescent="0.25">
      <c r="B17" t="s">
        <v>86</v>
      </c>
      <c r="C17" s="84">
        <v>3494.06</v>
      </c>
      <c r="D17" s="84">
        <v>2329.37</v>
      </c>
    </row>
    <row r="18" spans="2:4" x14ac:dyDescent="0.25">
      <c r="B18" t="s">
        <v>87</v>
      </c>
      <c r="C18" s="84">
        <v>5823.43</v>
      </c>
      <c r="D18" s="84">
        <v>3494.06</v>
      </c>
    </row>
    <row r="19" spans="2:4" x14ac:dyDescent="0.25">
      <c r="B19" t="s">
        <v>88</v>
      </c>
      <c r="C19" s="84">
        <v>8152.81</v>
      </c>
      <c r="D19" s="84">
        <v>5823.43</v>
      </c>
    </row>
    <row r="22" spans="2:4" x14ac:dyDescent="0.25">
      <c r="B22" t="s">
        <v>89</v>
      </c>
    </row>
    <row r="23" spans="2:4" x14ac:dyDescent="0.25">
      <c r="B23" t="s">
        <v>90</v>
      </c>
    </row>
    <row r="24" spans="2:4" x14ac:dyDescent="0.25">
      <c r="B24" t="s">
        <v>91</v>
      </c>
    </row>
    <row r="25" spans="2:4" x14ac:dyDescent="0.25">
      <c r="B25" t="s">
        <v>92</v>
      </c>
    </row>
    <row r="27" spans="2:4" x14ac:dyDescent="0.25">
      <c r="B27" t="s">
        <v>93</v>
      </c>
    </row>
    <row r="28" spans="2:4" x14ac:dyDescent="0.25">
      <c r="B28" t="s">
        <v>94</v>
      </c>
    </row>
    <row r="29" spans="2:4" x14ac:dyDescent="0.25">
      <c r="B2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 of A</vt:lpstr>
      <vt:lpstr>C of R</vt:lpstr>
      <vt:lpstr>AOC</vt:lpstr>
      <vt:lpstr>AOL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ruth.zerafa</dc:creator>
  <cp:lastModifiedBy>Barbara Stephanie at Transport</cp:lastModifiedBy>
  <dcterms:created xsi:type="dcterms:W3CDTF">2018-02-16T11:16:33Z</dcterms:created>
  <dcterms:modified xsi:type="dcterms:W3CDTF">2023-07-27T06:35:01Z</dcterms:modified>
</cp:coreProperties>
</file>